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20" yWindow="65276" windowWidth="18480" windowHeight="143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<sst xmlns="http://schemas.openxmlformats.org/spreadsheetml/2006/main" count="24" uniqueCount="22">
  <si>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xavg</t>
  </si>
  <si>
    <t>yavg</t>
  </si>
  <si>
    <t>sumdxdy</t>
  </si>
  <si>
    <t>sx2</t>
  </si>
  <si>
    <t>a</t>
  </si>
  <si>
    <t>sig_a</t>
  </si>
  <si>
    <t>sig</t>
  </si>
  <si>
    <t>sumx2</t>
  </si>
  <si>
    <t>NPTS</t>
  </si>
  <si>
    <t>y-fit</t>
  </si>
  <si>
    <t>Angle(deg)</t>
  </si>
  <si>
    <t>N</t>
  </si>
  <si>
    <t>ln(cos)</t>
  </si>
  <si>
    <t>ln(N-No)</t>
  </si>
  <si>
    <t>dxdy</t>
  </si>
  <si>
    <t>x2</t>
  </si>
  <si>
    <t>COSMIC  CALCULATOR</t>
  </si>
  <si>
    <t>n-n0 =  A cos(theta)^N</t>
  </si>
  <si>
    <t>sig_N</t>
  </si>
  <si>
    <t>ln(n-n0) =ln(A)  + N  ln(cos(theta))</t>
  </si>
  <si>
    <t>not used in fit</t>
  </si>
  <si>
    <t>x=cos(angle)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</si>
</sst>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ln(N-No) vs N ln(cos(theta))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DD0806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Sheet1!$D$6:$D$11</c:f>
              <c:numCache/>
            </c:numRef>
          </c:xVal>
          <c:yVal>
            <c:numRef>
              <c:f>Sheet1!$E$6:$E$11</c:f>
              <c:numCache/>
            </c:numRef>
          </c:yVal>
          <c:smooth val="0"/>
        </c:ser>
        <c:axId val="42329547"/>
        <c:axId val="45421604"/>
      </c:scatterChart>
      <c:valAx>
        <c:axId val="42329547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ln(cos(theta)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21604"/>
        <c:crosses val="autoZero"/>
        <c:crossBetween val="midCat"/>
        <c:dispUnits/>
      </c:valAx>
      <c:valAx>
        <c:axId val="4542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ln(N-No)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954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28575</xdr:rowOff>
    </xdr:from>
    <xdr:to>
      <xdr:col>6</xdr:col>
      <xdr:colOff>47625</xdr:colOff>
      <xdr:row>45</xdr:row>
      <xdr:rowOff>152400</xdr:rowOff>
    </xdr:to>
    <xdr:graphicFrame>
      <xdr:nvGraphicFramePr>
        <xdr:cNvPr id="1" name="Chart 51"/>
        <xdr:cNvGraphicFramePr/>
      </xdr:nvGraphicFramePr>
      <xdr:xfrm>
        <a:off x="828675" y="32480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H39" sqref="H39"/>
    </sheetView>
  </sheetViews>
  <sheetFormatPr defaultColWidth="11.00390625" defaultRowHeight="12.75"/>
  <cols>
    <col min="1" max="3" width="10.75390625" style="1" customWidth="1"/>
    <col min="4" max="5" width="12.00390625" style="1" bestFit="1" customWidth="1"/>
    <col min="6" max="6" width="10.75390625" style="1" customWidth="1"/>
    <col min="7" max="7" width="12.00390625" style="1" bestFit="1" customWidth="1"/>
    <col min="8" max="9" width="10.75390625" style="1" customWidth="1"/>
  </cols>
  <sheetData>
    <row r="1" spans="1:3" ht="18">
      <c r="A1" s="4"/>
      <c r="B1" s="14" t="s">
        <v>16</v>
      </c>
      <c r="C1" s="15"/>
    </row>
    <row r="2" spans="1:10" ht="12.75">
      <c r="A2" s="12" t="s">
        <v>8</v>
      </c>
      <c r="B2" s="7"/>
      <c r="C2" s="7"/>
      <c r="D2" s="9" t="s">
        <v>0</v>
      </c>
      <c r="E2" s="9" t="s">
        <v>1</v>
      </c>
      <c r="F2" s="9" t="s">
        <v>2</v>
      </c>
      <c r="G2" s="9" t="s">
        <v>3</v>
      </c>
      <c r="H2" s="9" t="s">
        <v>6</v>
      </c>
      <c r="I2" s="9" t="s">
        <v>7</v>
      </c>
      <c r="J2" s="9" t="s">
        <v>9</v>
      </c>
    </row>
    <row r="3" spans="1:10" ht="12.75">
      <c r="A3" s="13">
        <v>6</v>
      </c>
      <c r="B3" s="7"/>
      <c r="C3" s="7"/>
      <c r="D3" s="16">
        <f>SUM(D6:D11)/A$3</f>
        <v>-0.42830825529439726</v>
      </c>
      <c r="E3" s="7">
        <f>SUM(E6:E11)/A$3</f>
        <v>3.1759996855951758</v>
      </c>
      <c r="F3" s="7">
        <f>SUM(F6:F11)</f>
        <v>2.5888937475681417</v>
      </c>
      <c r="G3" s="7">
        <f>SUM(G6:G11)/A$3</f>
        <v>0.22477500081009297</v>
      </c>
      <c r="H3" s="7">
        <f>SQRT(SUM(H6:H11)/(A$3-2))</f>
        <v>0.10338892785440339</v>
      </c>
      <c r="I3" s="7">
        <f>SUM(I6:I11)</f>
        <v>2.4493377741805413</v>
      </c>
      <c r="J3" s="7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" t="s">
        <v>10</v>
      </c>
      <c r="B5" s="3" t="s">
        <v>21</v>
      </c>
      <c r="C5" s="3" t="s">
        <v>11</v>
      </c>
      <c r="D5" s="6" t="s">
        <v>12</v>
      </c>
      <c r="E5" s="6" t="s">
        <v>13</v>
      </c>
      <c r="F5" s="7" t="s">
        <v>14</v>
      </c>
      <c r="G5" s="7" t="s">
        <v>15</v>
      </c>
      <c r="H5" s="7" t="s">
        <v>6</v>
      </c>
      <c r="I5" s="7"/>
      <c r="J5" s="7"/>
    </row>
    <row r="6" spans="1:10" ht="12.75">
      <c r="A6" s="2">
        <v>0</v>
      </c>
      <c r="B6" s="18">
        <f>COS(A6*3.14159/180)</f>
        <v>1</v>
      </c>
      <c r="C6" s="5">
        <v>72</v>
      </c>
      <c r="D6" s="10">
        <f>LN(B6)</f>
        <v>0</v>
      </c>
      <c r="E6" s="11">
        <f aca="true" t="shared" si="0" ref="E6:E11">LN(C6-C$12)</f>
        <v>4.04305126783455</v>
      </c>
      <c r="F6" s="7">
        <f>(D6-D3)*(E6-E3)</f>
        <v>0.3713653504391931</v>
      </c>
      <c r="G6" s="7">
        <f>(D6-D3)^2</f>
        <v>0.18344796155333057</v>
      </c>
      <c r="H6" s="7">
        <f>(E6-(C17+B17*D6))^2</f>
        <v>0.0020126935106087483</v>
      </c>
      <c r="I6" s="7">
        <f aca="true" t="shared" si="1" ref="I6:I11">D6*D6</f>
        <v>0</v>
      </c>
      <c r="J6" s="7">
        <f>C17+B17*D6</f>
        <v>3.9981882149891548</v>
      </c>
    </row>
    <row r="7" spans="1:10" ht="12.75">
      <c r="A7" s="2">
        <v>15</v>
      </c>
      <c r="B7" s="18">
        <f aca="true" t="shared" si="2" ref="B7:B12">COS(A7*3.14159/180)</f>
        <v>0.9659258835223428</v>
      </c>
      <c r="C7" s="5">
        <v>59</v>
      </c>
      <c r="D7" s="10">
        <f>LN(B7)</f>
        <v>-0.034668172845292916</v>
      </c>
      <c r="E7" s="11">
        <f t="shared" si="0"/>
        <v>3.784189633918261</v>
      </c>
      <c r="F7" s="7">
        <f>(D7-D3)*(E7-E3)</f>
        <v>0.23940794140261576</v>
      </c>
      <c r="G7" s="7">
        <f>(D7-D3)^2</f>
        <v>0.15495251451053765</v>
      </c>
      <c r="H7" s="7">
        <f>(E7-(C17+B17*D7))^2</f>
        <v>0.021741180687247633</v>
      </c>
      <c r="I7" s="7">
        <f t="shared" si="1"/>
        <v>0.001201882208431105</v>
      </c>
      <c r="J7" s="7">
        <f>C17+B17*D7</f>
        <v>3.931638542653618</v>
      </c>
    </row>
    <row r="8" spans="1:10" ht="12.75">
      <c r="A8" s="2">
        <v>30</v>
      </c>
      <c r="B8" s="18">
        <f t="shared" si="2"/>
        <v>0.8660256249168368</v>
      </c>
      <c r="C8" s="5">
        <v>57</v>
      </c>
      <c r="D8" s="10">
        <f>LN(B8)</f>
        <v>-0.1438407808842239</v>
      </c>
      <c r="E8" s="11">
        <f t="shared" si="0"/>
        <v>3.7376696182833684</v>
      </c>
      <c r="F8" s="7">
        <f>(D8-D3)*(E8-E3)</f>
        <v>0.15977682720394226</v>
      </c>
      <c r="G8" s="7">
        <f>(D8-D3)^2</f>
        <v>0.08092174399730265</v>
      </c>
      <c r="H8" s="7">
        <f>(E8-(C17+B17*D8))^2</f>
        <v>0.00024338663951484953</v>
      </c>
      <c r="I8" s="7">
        <f t="shared" si="1"/>
        <v>0.020690170245383308</v>
      </c>
      <c r="J8" s="7">
        <f>C17+B17*D8</f>
        <v>3.722068764476129</v>
      </c>
    </row>
    <row r="9" spans="1:10" ht="12.75">
      <c r="A9" s="2">
        <v>45</v>
      </c>
      <c r="B9" s="18">
        <f t="shared" si="2"/>
        <v>0.7071072502792263</v>
      </c>
      <c r="C9" s="5">
        <v>47</v>
      </c>
      <c r="D9" s="10">
        <f>LN(B9)</f>
        <v>-0.3465729268829644</v>
      </c>
      <c r="E9" s="11">
        <f t="shared" si="0"/>
        <v>3.4657359027997265</v>
      </c>
      <c r="F9" s="7">
        <f>(D9-D3)*(E9-E3)</f>
        <v>0.023681684865900193</v>
      </c>
      <c r="G9" s="7">
        <f>(D9-D3)^2</f>
        <v>0.006680663910524779</v>
      </c>
      <c r="H9" s="7">
        <f>(E9-(C17+B17*D9))^2</f>
        <v>0.017645284310681585</v>
      </c>
      <c r="I9" s="7">
        <f t="shared" si="1"/>
        <v>0.12011279364822461</v>
      </c>
      <c r="J9" s="7">
        <f>C17+B17*D9</f>
        <v>3.332900349160343</v>
      </c>
    </row>
    <row r="10" spans="1:10" ht="12.75">
      <c r="A10" s="2">
        <v>60</v>
      </c>
      <c r="B10" s="18">
        <f t="shared" si="2"/>
        <v>0.5000007660251953</v>
      </c>
      <c r="C10" s="5">
        <v>29</v>
      </c>
      <c r="D10" s="10">
        <f>LN(B10)</f>
        <v>-0.6931456485107284</v>
      </c>
      <c r="E10" s="11">
        <f t="shared" si="0"/>
        <v>2.6390573296152584</v>
      </c>
      <c r="F10" s="7">
        <f>(D10-D3)*(E10-E3)</f>
        <v>0.1422024138651566</v>
      </c>
      <c r="G10" s="7">
        <f>(D10-D3)^2</f>
        <v>0.07013884484562158</v>
      </c>
      <c r="H10" s="7">
        <f>(E10-(C17+B17*D10))^2</f>
        <v>0.0008154193060455379</v>
      </c>
      <c r="I10" s="7">
        <f t="shared" si="1"/>
        <v>0.48045089004935815</v>
      </c>
      <c r="J10" s="7">
        <f>C17+B17*D10</f>
        <v>2.667612877343249</v>
      </c>
    </row>
    <row r="11" spans="1:10" ht="12.75">
      <c r="A11" s="2">
        <v>75</v>
      </c>
      <c r="B11" s="18">
        <f t="shared" si="2"/>
        <v>0.2588201130902432</v>
      </c>
      <c r="C11" s="5">
        <v>19</v>
      </c>
      <c r="D11" s="10">
        <f>LN(B11)</f>
        <v>-1.351622002643174</v>
      </c>
      <c r="E11" s="11">
        <f t="shared" si="0"/>
        <v>1.3862943611198906</v>
      </c>
      <c r="F11" s="7">
        <f>(D11-D3)*(E11-E3)</f>
        <v>1.6524595297913338</v>
      </c>
      <c r="G11" s="7">
        <f>(D11-D3)^2</f>
        <v>0.8525082760432406</v>
      </c>
      <c r="H11" s="7">
        <f>(E11-(C17+B17*D11))^2</f>
        <v>0.00029911715743375207</v>
      </c>
      <c r="I11" s="7">
        <f t="shared" si="1"/>
        <v>1.8268820380291442</v>
      </c>
      <c r="J11" s="7">
        <f>C17+B17*D11</f>
        <v>1.4035893649485618</v>
      </c>
    </row>
    <row r="12" spans="1:10" ht="12.75">
      <c r="A12" s="2">
        <v>90</v>
      </c>
      <c r="B12" s="18">
        <f t="shared" si="2"/>
        <v>1.326794896677533E-06</v>
      </c>
      <c r="C12" s="5">
        <v>15</v>
      </c>
      <c r="D12" s="10" t="s">
        <v>20</v>
      </c>
      <c r="E12" s="11"/>
      <c r="F12" s="8"/>
      <c r="G12" s="8"/>
      <c r="H12" s="8"/>
      <c r="I12" s="8"/>
      <c r="J12" s="8"/>
    </row>
    <row r="14" ht="15.75">
      <c r="B14" s="17" t="s">
        <v>17</v>
      </c>
    </row>
    <row r="15" ht="15.75">
      <c r="B15" s="17" t="s">
        <v>19</v>
      </c>
    </row>
    <row r="16" spans="2:5" ht="12.75">
      <c r="B16" s="3" t="s">
        <v>11</v>
      </c>
      <c r="C16" s="3" t="s">
        <v>4</v>
      </c>
      <c r="D16" s="3" t="s">
        <v>18</v>
      </c>
      <c r="E16" s="3" t="s">
        <v>5</v>
      </c>
    </row>
    <row r="17" spans="2:5" ht="12.75">
      <c r="B17" s="19">
        <f>(F3/G3)/A3</f>
        <v>1.9196186840453224</v>
      </c>
      <c r="C17" s="19">
        <f>E3-B17*D3</f>
        <v>3.9981882149891548</v>
      </c>
      <c r="D17" s="19">
        <f>H3/SQRT(G3*A$3)</f>
        <v>0.08902754602719737</v>
      </c>
      <c r="E17" s="19">
        <f>D17*SQRT(I3/A3)</f>
        <v>0.056881772041140026</v>
      </c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2007-01-11T03:52:41Z</dcterms:created>
  <cp:category/>
  <cp:version/>
  <cp:contentType/>
  <cp:contentStatus/>
</cp:coreProperties>
</file>